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22-zeimu15\Desktop\"/>
    </mc:Choice>
  </mc:AlternateContent>
  <bookViews>
    <workbookView xWindow="0" yWindow="0" windowWidth="23250" windowHeight="10305"/>
  </bookViews>
  <sheets>
    <sheet name="給与・賞与可能額計算書" sheetId="4" r:id="rId1"/>
    <sheet name="別表" sheetId="2" state="hidden" r:id="rId2"/>
  </sheets>
  <definedNames>
    <definedName name="_xlnm.Print_Area" localSheetId="0">給与・賞与可能額計算書!$A$1:$I$53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4" l="1"/>
  <c r="A33" i="4"/>
  <c r="G27" i="4"/>
  <c r="G23" i="4"/>
  <c r="G21" i="4"/>
  <c r="G19" i="4"/>
  <c r="G17" i="4"/>
  <c r="G13" i="4"/>
  <c r="G11" i="4"/>
  <c r="G7" i="4"/>
  <c r="G9" i="4"/>
  <c r="M19" i="4"/>
  <c r="A31" i="4"/>
  <c r="B23" i="4"/>
  <c r="K27" i="4"/>
  <c r="B21" i="4"/>
  <c r="K25" i="4"/>
  <c r="B19" i="4"/>
  <c r="K23" i="4"/>
  <c r="A17" i="4"/>
  <c r="K21" i="4"/>
  <c r="B13" i="4"/>
  <c r="K17" i="4"/>
  <c r="B11" i="4"/>
  <c r="K15" i="4"/>
  <c r="B9" i="4"/>
  <c r="K13" i="4"/>
  <c r="A7" i="4"/>
  <c r="K11" i="4"/>
  <c r="E7" i="4"/>
  <c r="D7" i="4"/>
  <c r="C7" i="4"/>
  <c r="B7" i="4"/>
  <c r="B27" i="4" l="1"/>
  <c r="M29" i="4"/>
  <c r="G25" i="4" l="1"/>
  <c r="G15" i="4"/>
  <c r="B7" i="2"/>
  <c r="B8" i="2" s="1"/>
  <c r="B9" i="2" s="1"/>
  <c r="B10" i="2" s="1"/>
  <c r="F33" i="4" l="1"/>
  <c r="G31" i="4"/>
  <c r="F37" i="4" s="1"/>
  <c r="G29" i="4"/>
  <c r="F35" i="4" s="1"/>
  <c r="F39" i="4" l="1"/>
</calcChain>
</file>

<file path=xl/sharedStrings.xml><?xml version="1.0" encoding="utf-8"?>
<sst xmlns="http://schemas.openxmlformats.org/spreadsheetml/2006/main" count="68" uniqueCount="52">
  <si>
    <t>千円未満切捨</t>
    <rPh sb="0" eb="2">
      <t>センエン</t>
    </rPh>
    <rPh sb="2" eb="4">
      <t>ミマン</t>
    </rPh>
    <rPh sb="4" eb="6">
      <t>キリス</t>
    </rPh>
    <phoneticPr fontId="3"/>
  </si>
  <si>
    <t>千円未満切上</t>
    <rPh sb="0" eb="2">
      <t>センエン</t>
    </rPh>
    <rPh sb="2" eb="4">
      <t>ミマン</t>
    </rPh>
    <rPh sb="4" eb="6">
      <t>キリアゲ</t>
    </rPh>
    <phoneticPr fontId="3"/>
  </si>
  <si>
    <t>別　表（※）</t>
    <rPh sb="0" eb="1">
      <t>ベツ</t>
    </rPh>
    <rPh sb="2" eb="3">
      <t>オモテ</t>
    </rPh>
    <phoneticPr fontId="3"/>
  </si>
  <si>
    <t>家族数
（本人含む）</t>
    <rPh sb="0" eb="2">
      <t>カゾク</t>
    </rPh>
    <rPh sb="2" eb="3">
      <t>スウ</t>
    </rPh>
    <rPh sb="5" eb="7">
      <t>ホンニン</t>
    </rPh>
    <rPh sb="7" eb="8">
      <t>フク</t>
    </rPh>
    <phoneticPr fontId="3"/>
  </si>
  <si>
    <t>１人</t>
    <rPh sb="1" eb="2">
      <t>ニン</t>
    </rPh>
    <phoneticPr fontId="3"/>
  </si>
  <si>
    <t>２人</t>
    <rPh sb="1" eb="2">
      <t>ニン</t>
    </rPh>
    <phoneticPr fontId="3"/>
  </si>
  <si>
    <t>３人</t>
    <rPh sb="1" eb="2">
      <t>ニン</t>
    </rPh>
    <phoneticPr fontId="3"/>
  </si>
  <si>
    <t>４人</t>
    <rPh sb="1" eb="2">
      <t>ニン</t>
    </rPh>
    <phoneticPr fontId="3"/>
  </si>
  <si>
    <t>５人</t>
    <rPh sb="1" eb="2">
      <t>ニン</t>
    </rPh>
    <phoneticPr fontId="3"/>
  </si>
  <si>
    <t>６人</t>
    <rPh sb="1" eb="2">
      <t>ニン</t>
    </rPh>
    <phoneticPr fontId="3"/>
  </si>
  <si>
    <t>金額（円）</t>
    <rPh sb="0" eb="2">
      <t>キンガク</t>
    </rPh>
    <rPh sb="3" eb="4">
      <t>エン</t>
    </rPh>
    <phoneticPr fontId="3"/>
  </si>
  <si>
    <t>※家族が７人以上の場合は、１人増すごとに45,000円を加算する。</t>
    <rPh sb="1" eb="3">
      <t>カゾク</t>
    </rPh>
    <rPh sb="5" eb="6">
      <t>ニン</t>
    </rPh>
    <rPh sb="6" eb="8">
      <t>イジョウ</t>
    </rPh>
    <rPh sb="9" eb="11">
      <t>バアイ</t>
    </rPh>
    <rPh sb="14" eb="15">
      <t>ヒト</t>
    </rPh>
    <rPh sb="15" eb="16">
      <t>マ</t>
    </rPh>
    <rPh sb="26" eb="27">
      <t>エン</t>
    </rPh>
    <rPh sb="28" eb="30">
      <t>カサン</t>
    </rPh>
    <phoneticPr fontId="3"/>
  </si>
  <si>
    <t>小計</t>
    <rPh sb="0" eb="2">
      <t>ショウケイ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</si>
  <si>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</si>
  <si>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</si>
  <si>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</si>
  <si>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</si>
  <si>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</si>
  <si>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</si>
  <si>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</si>
  <si>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</si>
  <si>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</si>
  <si>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</si>
  <si>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</si>
  <si>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</si>
  <si>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</si>
  <si>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小計</t>
    <rPh sb="0" eb="2">
      <t>ショウケイ</t>
    </rPh>
    <phoneticPr fontId="3"/>
  </si>
  <si>
    <t>差押禁止額</t>
    <rPh sb="0" eb="2">
      <t>サシオサエ</t>
    </rPh>
    <rPh sb="2" eb="4">
      <t>キンシ</t>
    </rPh>
    <rPh sb="4" eb="5">
      <t>ガク</t>
    </rPh>
    <phoneticPr fontId="2"/>
  </si>
  <si>
    <t>同上</t>
    <rPh sb="0" eb="2">
      <t>ドウジョウ</t>
    </rPh>
    <phoneticPr fontId="3"/>
  </si>
  <si>
    <t>①</t>
    <phoneticPr fontId="2"/>
  </si>
  <si>
    <t>③</t>
    <phoneticPr fontId="2"/>
  </si>
  <si>
    <t>④</t>
    <phoneticPr fontId="2"/>
  </si>
  <si>
    <t>⑤</t>
    <phoneticPr fontId="2"/>
  </si>
  <si>
    <t>世帯員数(本人含む)</t>
    <rPh sb="0" eb="2">
      <t>セタイ</t>
    </rPh>
    <rPh sb="2" eb="4">
      <t>インズウ</t>
    </rPh>
    <rPh sb="5" eb="7">
      <t>ホンニン</t>
    </rPh>
    <rPh sb="7" eb="8">
      <t>フク</t>
    </rPh>
    <phoneticPr fontId="2"/>
  </si>
  <si>
    <t>体面維持費（賞与と給与の合計分）
            ｛①+⑥-（⑤+⑩+⑪）｝×20/100＝</t>
    <rPh sb="0" eb="2">
      <t>タイメン</t>
    </rPh>
    <rPh sb="2" eb="5">
      <t>イジヒ</t>
    </rPh>
    <rPh sb="6" eb="8">
      <t>ショウヨ</t>
    </rPh>
    <rPh sb="9" eb="11">
      <t>キュウヨ</t>
    </rPh>
    <rPh sb="12" eb="14">
      <t>ゴウケイ</t>
    </rPh>
    <rPh sb="14" eb="15">
      <t>ブン</t>
    </rPh>
    <phoneticPr fontId="3"/>
  </si>
  <si>
    <t>⑥-⑩≧⑪のとき
                  ①-{⑤+(⑫-⑬)}＝</t>
    <phoneticPr fontId="2"/>
  </si>
  <si>
    <t>⑥-⑩&lt;⑪のとき
            (①+⑥)-(⑤+⑩+⑪+⑫)＝</t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</si>
  <si>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</si>
  <si>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</si>
  <si>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給与と賞与で先に支給日が早いのはどちらですか？</t>
    <rPh sb="0" eb="2">
      <t>キュウヨ</t>
    </rPh>
    <rPh sb="3" eb="5">
      <t>ショウヨ</t>
    </rPh>
    <rPh sb="6" eb="7">
      <t>サキ</t>
    </rPh>
    <rPh sb="8" eb="10">
      <t>シキュウ</t>
    </rPh>
    <rPh sb="10" eb="11">
      <t>ビ</t>
    </rPh>
    <rPh sb="12" eb="13">
      <t>ハヤ</t>
    </rPh>
    <phoneticPr fontId="2"/>
  </si>
  <si>
    <t>⑥-（⑩+⑪+⑬）＝</t>
    <phoneticPr fontId="2"/>
  </si>
  <si>
    <t>（①+⑥）-（⑤+⑩+⑪+⑫）＝</t>
    <phoneticPr fontId="2"/>
  </si>
  <si>
    <t>給与・賞与等債権の差押可能金額判定表</t>
    <rPh sb="0" eb="2">
      <t>キュウヨ</t>
    </rPh>
    <rPh sb="3" eb="5">
      <t>ショウヨ</t>
    </rPh>
    <rPh sb="5" eb="6">
      <t>トウ</t>
    </rPh>
    <rPh sb="6" eb="8">
      <t>サイケン</t>
    </rPh>
    <rPh sb="9" eb="11">
      <t>サシオサエ</t>
    </rPh>
    <rPh sb="11" eb="13">
      <t>カノウ</t>
    </rPh>
    <rPh sb="13" eb="15">
      <t>キンガク</t>
    </rPh>
    <rPh sb="15" eb="17">
      <t>ハンテイ</t>
    </rPh>
    <rPh sb="17" eb="18">
      <t>ヒョウ</t>
    </rPh>
    <phoneticPr fontId="3"/>
  </si>
  <si>
    <t>給与</t>
  </si>
  <si>
    <t>　※黄色のセルのみを入力すると、差押可能額を自動計算します。</t>
    <phoneticPr fontId="2"/>
  </si>
  <si>
    <t>　　送信先：宮城県名取市税務課納税推進係（FAX022-384-2192）
　　件　名：給与・賞与等の差押金額計算書について</t>
    <rPh sb="2" eb="4">
      <t>ソウシン</t>
    </rPh>
    <rPh sb="4" eb="5">
      <t>サキ</t>
    </rPh>
    <rPh sb="6" eb="9">
      <t>ミヤギケン</t>
    </rPh>
    <rPh sb="9" eb="12">
      <t>ナトリシ</t>
    </rPh>
    <rPh sb="12" eb="15">
      <t>ゼイムカ</t>
    </rPh>
    <rPh sb="15" eb="17">
      <t>ノウゼイ</t>
    </rPh>
    <rPh sb="17" eb="19">
      <t>スイシン</t>
    </rPh>
    <rPh sb="19" eb="20">
      <t>カカリ</t>
    </rPh>
    <rPh sb="40" eb="41">
      <t>ケン</t>
    </rPh>
    <rPh sb="42" eb="43">
      <t>メイ</t>
    </rPh>
    <rPh sb="44" eb="46">
      <t>キュウヨ</t>
    </rPh>
    <rPh sb="47" eb="49">
      <t>ショウヨ</t>
    </rPh>
    <rPh sb="49" eb="50">
      <t>トウ</t>
    </rPh>
    <rPh sb="51" eb="53">
      <t>サシオサエ</t>
    </rPh>
    <rPh sb="53" eb="55">
      <t>キンガク</t>
    </rPh>
    <rPh sb="55" eb="58">
      <t>ケイサンショ</t>
    </rPh>
    <phoneticPr fontId="3"/>
  </si>
  <si>
    <t>送信元</t>
    <rPh sb="0" eb="2">
      <t>ソウシン</t>
    </rPh>
    <rPh sb="2" eb="3">
      <t>モト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</si>
  <si>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</si>
  <si>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</si>
  <si>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</si>
  <si>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差押可能額
合計金額</t>
    <rPh sb="0" eb="2">
      <t>サシオサ</t>
    </rPh>
    <rPh sb="2" eb="4">
      <t>カノウ</t>
    </rPh>
    <rPh sb="4" eb="5">
      <t>ガク</t>
    </rPh>
    <rPh sb="6" eb="8">
      <t>ゴウケイ</t>
    </rPh>
    <rPh sb="8" eb="10">
      <t>キンガク</t>
    </rPh>
    <phoneticPr fontId="2"/>
  </si>
  <si>
    <t>ただし、⑪の2倍を限度とする。
千円未満切上</t>
    <rPh sb="7" eb="8">
      <t>バイ</t>
    </rPh>
    <rPh sb="9" eb="11">
      <t>ゲンド</t>
    </rPh>
    <rPh sb="16" eb="18">
      <t>センエン</t>
    </rPh>
    <rPh sb="18" eb="20">
      <t>ミマン</t>
    </rPh>
    <rPh sb="20" eb="22">
      <t>キリアゲ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</si>
</sst>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#,##0_ "/>
    <numFmt numFmtId="177" formatCode="#0&quot;人&quot;"/>
    <numFmt numFmtId="178" formatCode="###,###,###&quot;円&quot;"/>
    <numFmt numFmtId="179" formatCode="###,##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73">
    <xf numFmtId="0" fontId="0" fillId="0" borderId="0" xfId="0">
      <alignment vertical="center"/>
    </xf>
    <xf numFmtId="0" fontId="7" fillId="0" borderId="0" xfId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42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179" fontId="10" fillId="0" borderId="2" xfId="0" applyNumberFormat="1" applyFont="1" applyFill="1" applyBorder="1" applyAlignment="1" applyProtection="1">
      <alignment horizontal="right" vertical="center"/>
    </xf>
    <xf numFmtId="178" fontId="4" fillId="0" borderId="4" xfId="0" applyNumberFormat="1" applyFont="1" applyFill="1" applyBorder="1" applyAlignment="1" applyProtection="1">
      <alignment horizontal="right" vertical="center"/>
    </xf>
    <xf numFmtId="178" fontId="4" fillId="0" borderId="5" xfId="0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178" fontId="4" fillId="0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left" vertical="center" wrapText="1" shrinkToFit="1"/>
    </xf>
    <xf numFmtId="0" fontId="4" fillId="0" borderId="2" xfId="0" applyFont="1" applyBorder="1" applyAlignment="1" applyProtection="1">
      <alignment horizontal="left" vertical="center" shrinkToFit="1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78" fontId="4" fillId="2" borderId="16" xfId="0" applyNumberFormat="1" applyFont="1" applyFill="1" applyBorder="1" applyAlignment="1" applyProtection="1">
      <alignment horizontal="right" vertical="center"/>
      <protection locked="0"/>
    </xf>
    <xf numFmtId="178" fontId="4" fillId="2" borderId="17" xfId="0" applyNumberFormat="1" applyFont="1" applyFill="1" applyBorder="1" applyAlignment="1" applyProtection="1">
      <alignment horizontal="right" vertical="center"/>
      <protection locked="0"/>
    </xf>
    <xf numFmtId="178" fontId="4" fillId="0" borderId="9" xfId="0" applyNumberFormat="1" applyFont="1" applyFill="1" applyBorder="1" applyAlignment="1" applyProtection="1">
      <alignment horizontal="right" vertical="center"/>
    </xf>
    <xf numFmtId="178" fontId="4" fillId="0" borderId="8" xfId="0" applyNumberFormat="1" applyFont="1" applyFill="1" applyBorder="1" applyAlignment="1" applyProtection="1">
      <alignment horizontal="right" vertical="center"/>
    </xf>
    <xf numFmtId="177" fontId="4" fillId="2" borderId="15" xfId="0" applyNumberFormat="1" applyFont="1" applyFill="1" applyBorder="1" applyAlignment="1" applyProtection="1">
      <alignment horizontal="right" vertical="center"/>
      <protection locked="0"/>
    </xf>
    <xf numFmtId="177" fontId="4" fillId="2" borderId="17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 vertical="center"/>
    </xf>
    <xf numFmtId="178" fontId="4" fillId="2" borderId="15" xfId="0" applyNumberFormat="1" applyFont="1" applyFill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textRotation="255" wrapText="1"/>
    </xf>
    <xf numFmtId="0" fontId="4" fillId="0" borderId="2" xfId="0" applyFont="1" applyBorder="1" applyAlignment="1" applyProtection="1">
      <alignment horizontal="center" vertical="center" textRotation="255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textRotation="255" shrinkToFit="1"/>
    </xf>
    <xf numFmtId="176" fontId="4" fillId="0" borderId="2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 vertical="center" shrinkToFit="1"/>
    </xf>
    <xf numFmtId="0" fontId="4" fillId="0" borderId="4" xfId="0" applyFont="1" applyBorder="1" applyAlignment="1" applyProtection="1">
      <alignment horizontal="right" vertical="center" shrinkToFit="1"/>
    </xf>
    <xf numFmtId="0" fontId="4" fillId="0" borderId="5" xfId="0" applyFont="1" applyBorder="1" applyAlignment="1" applyProtection="1">
      <alignment horizontal="right" vertical="center" shrinkToFit="1"/>
    </xf>
    <xf numFmtId="0" fontId="4" fillId="0" borderId="6" xfId="0" applyFont="1" applyBorder="1" applyAlignment="1" applyProtection="1">
      <alignment horizontal="right" vertical="center" shrinkToFit="1"/>
    </xf>
    <xf numFmtId="0" fontId="4" fillId="0" borderId="1" xfId="0" applyFont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horizontal="right" vertical="center" shrinkToFit="1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 shrinkToFit="1"/>
    </xf>
    <xf numFmtId="0" fontId="6" fillId="0" borderId="9" xfId="0" applyFont="1" applyBorder="1" applyAlignment="1" applyProtection="1">
      <alignment horizontal="center" vertical="center" wrapText="1" shrinkToFit="1"/>
    </xf>
    <xf numFmtId="178" fontId="4" fillId="0" borderId="18" xfId="0" applyNumberFormat="1" applyFont="1" applyFill="1" applyBorder="1" applyAlignment="1" applyProtection="1">
      <alignment horizontal="righ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 wrapText="1" shrinkToFit="1"/>
    </xf>
    <xf numFmtId="0" fontId="4" fillId="0" borderId="2" xfId="0" applyFont="1" applyBorder="1" applyAlignment="1" applyProtection="1">
      <alignment horizontal="right" vertical="center" shrinkToFit="1"/>
    </xf>
    <xf numFmtId="176" fontId="4" fillId="0" borderId="14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EF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5</xdr:row>
      <xdr:rowOff>28575</xdr:rowOff>
    </xdr:from>
    <xdr:to>
      <xdr:col>17</xdr:col>
      <xdr:colOff>95250</xdr:colOff>
      <xdr:row>9</xdr:row>
      <xdr:rowOff>114300</xdr:rowOff>
    </xdr:to>
    <xdr:sp macro="" textlink="">
      <xdr:nvSpPr>
        <xdr:cNvPr id="2" name="左矢印吹き出し 1"/>
        <xdr:cNvSpPr/>
      </xdr:nvSpPr>
      <xdr:spPr>
        <a:xfrm>
          <a:off x="11753850" y="1047750"/>
          <a:ext cx="2762250" cy="952500"/>
        </a:xfrm>
        <a:prstGeom prst="leftArrowCallout">
          <a:avLst>
            <a:gd name="adj1" fmla="val 12998"/>
            <a:gd name="adj2" fmla="val 22802"/>
            <a:gd name="adj3" fmla="val 22802"/>
            <a:gd name="adj4" fmla="val 84754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プルダウンから「給与」か「賞与」を選択願います。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zoomScaleNormal="100" workbookViewId="0">
      <selection activeCell="L7" sqref="L7:M8"/>
    </sheetView>
  </sheetViews>
  <sheetFormatPr defaultRowHeight="13.5" x14ac:dyDescent="0.4"/>
  <cols>
    <col min="1" max="10" width="9" style="2"/>
    <col min="11" max="11" width="40.5" style="2" bestFit="1" customWidth="1"/>
    <col min="12" max="12" width="2.875" style="2" customWidth="1"/>
    <col min="13" max="13" width="19.875" style="2" customWidth="1"/>
    <col min="14" max="16384" width="9" style="2"/>
  </cols>
  <sheetData>
    <row r="1" spans="1:15" x14ac:dyDescent="0.4">
      <c r="A1" s="41" t="s">
        <v>42</v>
      </c>
      <c r="B1" s="41"/>
      <c r="C1" s="41"/>
      <c r="D1" s="41"/>
      <c r="E1" s="41"/>
      <c r="F1" s="41"/>
      <c r="G1" s="41"/>
      <c r="H1" s="41"/>
      <c r="I1" s="41"/>
    </row>
    <row r="2" spans="1:15" ht="18.75" customHeight="1" x14ac:dyDescent="0.4">
      <c r="A2" s="41"/>
      <c r="B2" s="41"/>
      <c r="C2" s="41"/>
      <c r="D2" s="41"/>
      <c r="E2" s="41"/>
      <c r="F2" s="41"/>
      <c r="G2" s="41"/>
      <c r="H2" s="41"/>
      <c r="I2" s="41"/>
      <c r="N2" s="3"/>
      <c r="O2" s="3"/>
    </row>
    <row r="3" spans="1:15" x14ac:dyDescent="0.4">
      <c r="A3" s="41"/>
      <c r="B3" s="41"/>
      <c r="C3" s="41"/>
      <c r="D3" s="41"/>
      <c r="E3" s="41"/>
      <c r="F3" s="41"/>
      <c r="G3" s="41"/>
      <c r="H3" s="41"/>
      <c r="I3" s="41"/>
      <c r="N3" s="3"/>
      <c r="O3" s="3"/>
    </row>
    <row r="4" spans="1:15" ht="21" customHeight="1" x14ac:dyDescent="0.4">
      <c r="A4" s="45" t="s">
        <v>45</v>
      </c>
      <c r="B4" s="45"/>
      <c r="C4" s="45"/>
      <c r="D4" s="45"/>
      <c r="E4" s="45"/>
      <c r="F4" s="45"/>
      <c r="G4" s="45"/>
      <c r="H4" s="45"/>
      <c r="I4" s="45"/>
      <c r="J4" s="4"/>
      <c r="N4" s="3"/>
      <c r="O4" s="3"/>
    </row>
    <row r="5" spans="1:15" x14ac:dyDescent="0.4">
      <c r="A5" s="45"/>
      <c r="B5" s="45"/>
      <c r="C5" s="45"/>
      <c r="D5" s="45"/>
      <c r="E5" s="45"/>
      <c r="F5" s="45"/>
      <c r="G5" s="45"/>
      <c r="H5" s="45"/>
      <c r="I5" s="45"/>
    </row>
    <row r="6" spans="1:15" ht="27" customHeight="1" thickBot="1" x14ac:dyDescent="0.45">
      <c r="A6" s="46" t="s">
        <v>44</v>
      </c>
      <c r="B6" s="46"/>
      <c r="C6" s="46"/>
      <c r="D6" s="46"/>
      <c r="E6" s="46"/>
      <c r="F6" s="46"/>
      <c r="G6" s="46"/>
      <c r="H6" s="46"/>
      <c r="I6" s="46"/>
    </row>
    <row r="7" spans="1:15" x14ac:dyDescent="0.4">
      <c r="A7" s="8" t="str">
        <f>IF($L$7="給与","賞与","給与")&amp;"等の月額"</f>
        <v>賞与等の月額</v>
      </c>
      <c r="B7" s="8" t="e">
        <f>IF(#REF!="給与","賞与","給与")&amp;"等の月額"</f>
        <v>#REF!</v>
      </c>
      <c r="C7" s="8" t="e">
        <f>IF(#REF!="給与","賞与","給与")&amp;"等の月額"</f>
        <v>#REF!</v>
      </c>
      <c r="D7" s="8" t="e">
        <f>IF(#REF!="給与","賞与","給与")&amp;"等の月額"</f>
        <v>#REF!</v>
      </c>
      <c r="E7" s="8" t="e">
        <f>IF(#REF!="給与","賞与","給与")&amp;"等の月額"</f>
        <v>#REF!</v>
      </c>
      <c r="F7" s="67" t="s">
        <v>29</v>
      </c>
      <c r="G7" s="63" t="str">
        <f>IF(M11="","-",ROUNDDOWN(M11,-3))</f>
        <v>-</v>
      </c>
      <c r="H7" s="64"/>
      <c r="I7" s="40" t="s">
        <v>0</v>
      </c>
      <c r="K7" s="11" t="s">
        <v>39</v>
      </c>
      <c r="L7" s="25" t="s">
        <v>43</v>
      </c>
      <c r="M7" s="26"/>
    </row>
    <row r="8" spans="1:15" ht="14.25" thickBot="1" x14ac:dyDescent="0.45">
      <c r="A8" s="8"/>
      <c r="B8" s="8"/>
      <c r="C8" s="8"/>
      <c r="D8" s="8"/>
      <c r="E8" s="8"/>
      <c r="F8" s="67"/>
      <c r="G8" s="63"/>
      <c r="H8" s="64"/>
      <c r="I8" s="40"/>
      <c r="K8" s="11"/>
      <c r="L8" s="27"/>
      <c r="M8" s="28"/>
    </row>
    <row r="9" spans="1:15" x14ac:dyDescent="0.4">
      <c r="A9" s="47" t="s">
        <v>27</v>
      </c>
      <c r="B9" s="35" t="str">
        <f>IF($L$7="給与","賞与","給与")&amp;"等から差引かれる源泉所得税額"</f>
        <v>賞与等から差引かれる源泉所得税額</v>
      </c>
      <c r="C9" s="35"/>
      <c r="D9" s="35"/>
      <c r="E9" s="35"/>
      <c r="F9" s="49" t="s">
        <v>14</v>
      </c>
      <c r="G9" s="14" t="str">
        <f>IF(M13="","-",ROUNDUP(M13,-3))</f>
        <v>-</v>
      </c>
      <c r="H9" s="15"/>
      <c r="I9" s="40" t="s">
        <v>1</v>
      </c>
      <c r="K9" s="8" t="s">
        <v>37</v>
      </c>
      <c r="L9" s="8" t="s">
        <v>38</v>
      </c>
      <c r="M9" s="8"/>
    </row>
    <row r="10" spans="1:15" ht="14.25" thickBot="1" x14ac:dyDescent="0.45">
      <c r="A10" s="47"/>
      <c r="B10" s="35"/>
      <c r="C10" s="35"/>
      <c r="D10" s="35"/>
      <c r="E10" s="35"/>
      <c r="F10" s="50"/>
      <c r="G10" s="16"/>
      <c r="H10" s="17"/>
      <c r="I10" s="40"/>
      <c r="K10" s="8"/>
      <c r="L10" s="8"/>
      <c r="M10" s="9"/>
    </row>
    <row r="11" spans="1:15" x14ac:dyDescent="0.4">
      <c r="A11" s="47"/>
      <c r="B11" s="35" t="str">
        <f>IF($L$7="給与","賞与","給与")&amp;"等から差引かれる住民税額"</f>
        <v>賞与等から差引かれる住民税額</v>
      </c>
      <c r="C11" s="35"/>
      <c r="D11" s="35"/>
      <c r="E11" s="35"/>
      <c r="F11" s="49" t="s">
        <v>30</v>
      </c>
      <c r="G11" s="14" t="str">
        <f>IF(M15="","-",ROUNDUP(M15,-3))</f>
        <v>-</v>
      </c>
      <c r="H11" s="15"/>
      <c r="I11" s="40" t="s">
        <v>1</v>
      </c>
      <c r="K11" s="38" t="str">
        <f>IF($L$7="給与","賞与","給与")&amp;"等の月額"</f>
        <v>賞与等の月額</v>
      </c>
      <c r="L11" s="39" t="s">
        <v>13</v>
      </c>
      <c r="M11" s="37"/>
    </row>
    <row r="12" spans="1:15" x14ac:dyDescent="0.4">
      <c r="A12" s="47"/>
      <c r="B12" s="35"/>
      <c r="C12" s="35"/>
      <c r="D12" s="35"/>
      <c r="E12" s="35"/>
      <c r="F12" s="50"/>
      <c r="G12" s="16"/>
      <c r="H12" s="17"/>
      <c r="I12" s="40"/>
      <c r="K12" s="35"/>
      <c r="L12" s="36"/>
      <c r="M12" s="29"/>
    </row>
    <row r="13" spans="1:15" x14ac:dyDescent="0.4">
      <c r="A13" s="47"/>
      <c r="B13" s="42" t="str">
        <f>IF($L$7="給与","賞与","給与")&amp;"等から差引かれる社会保険料の金額"</f>
        <v>賞与等から差引かれる社会保険料の金額</v>
      </c>
      <c r="C13" s="42"/>
      <c r="D13" s="42"/>
      <c r="E13" s="42"/>
      <c r="F13" s="49" t="s">
        <v>31</v>
      </c>
      <c r="G13" s="14" t="str">
        <f>IF(M17="","-",ROUNDUP(M17,-3))</f>
        <v>-</v>
      </c>
      <c r="H13" s="15"/>
      <c r="I13" s="40" t="s">
        <v>1</v>
      </c>
      <c r="K13" s="35" t="str">
        <f>IF($L$7="給与","賞与","給与")&amp;"等から差引かれる源泉所得税額"</f>
        <v>賞与等から差引かれる源泉所得税額</v>
      </c>
      <c r="L13" s="36" t="s">
        <v>14</v>
      </c>
      <c r="M13" s="29"/>
    </row>
    <row r="14" spans="1:15" x14ac:dyDescent="0.4">
      <c r="A14" s="47"/>
      <c r="B14" s="42"/>
      <c r="C14" s="42"/>
      <c r="D14" s="42"/>
      <c r="E14" s="42"/>
      <c r="F14" s="50"/>
      <c r="G14" s="16"/>
      <c r="H14" s="17"/>
      <c r="I14" s="40"/>
      <c r="K14" s="35"/>
      <c r="L14" s="36"/>
      <c r="M14" s="29"/>
    </row>
    <row r="15" spans="1:15" ht="13.5" customHeight="1" x14ac:dyDescent="0.4">
      <c r="A15" s="47"/>
      <c r="B15" s="40" t="s">
        <v>26</v>
      </c>
      <c r="C15" s="40"/>
      <c r="D15" s="40"/>
      <c r="E15" s="40"/>
      <c r="F15" s="49" t="s">
        <v>32</v>
      </c>
      <c r="G15" s="14">
        <f>SUM(G9:H14)</f>
        <v>0</v>
      </c>
      <c r="H15" s="15"/>
      <c r="I15" s="8"/>
      <c r="K15" s="35" t="str">
        <f>IF($L$7="給与","賞与","給与")&amp;"等から差引かれる住民税額"</f>
        <v>賞与等から差引かれる住民税額</v>
      </c>
      <c r="L15" s="36" t="s">
        <v>15</v>
      </c>
      <c r="M15" s="29"/>
    </row>
    <row r="16" spans="1:15" x14ac:dyDescent="0.4">
      <c r="A16" s="47"/>
      <c r="B16" s="40"/>
      <c r="C16" s="40"/>
      <c r="D16" s="40"/>
      <c r="E16" s="40"/>
      <c r="F16" s="50"/>
      <c r="G16" s="16"/>
      <c r="H16" s="17"/>
      <c r="I16" s="8"/>
      <c r="K16" s="35"/>
      <c r="L16" s="36"/>
      <c r="M16" s="29"/>
    </row>
    <row r="17" spans="1:13" x14ac:dyDescent="0.4">
      <c r="A17" s="8" t="str">
        <f>IF($L$7="給与","給与","賞与")&amp;"等の月額"</f>
        <v>給与等の月額</v>
      </c>
      <c r="B17" s="8"/>
      <c r="C17" s="8"/>
      <c r="D17" s="8"/>
      <c r="E17" s="8"/>
      <c r="F17" s="49" t="s">
        <v>18</v>
      </c>
      <c r="G17" s="14" t="str">
        <f>IF(M21="","-",ROUNDDOWN(M21,-3))</f>
        <v>-</v>
      </c>
      <c r="H17" s="15"/>
      <c r="I17" s="40" t="s">
        <v>0</v>
      </c>
      <c r="K17" s="35" t="str">
        <f>IF($L$7="給与","賞与","給与")&amp;"等から差引かれる社会保険料の金額"</f>
        <v>賞与等から差引かれる社会保険料の金額</v>
      </c>
      <c r="L17" s="36" t="s">
        <v>16</v>
      </c>
      <c r="M17" s="29"/>
    </row>
    <row r="18" spans="1:13" ht="14.25" thickBot="1" x14ac:dyDescent="0.45">
      <c r="A18" s="8"/>
      <c r="B18" s="8"/>
      <c r="C18" s="8"/>
      <c r="D18" s="8"/>
      <c r="E18" s="8"/>
      <c r="F18" s="50"/>
      <c r="G18" s="16"/>
      <c r="H18" s="17"/>
      <c r="I18" s="40"/>
      <c r="K18" s="35"/>
      <c r="L18" s="36"/>
      <c r="M18" s="30"/>
    </row>
    <row r="19" spans="1:13" x14ac:dyDescent="0.4">
      <c r="A19" s="48" t="s">
        <v>27</v>
      </c>
      <c r="B19" s="35" t="str">
        <f>IF($L$7="給与","給与","賞与")&amp;"等から差引かれる源泉所得税額"</f>
        <v>給与等から差引かれる源泉所得税額</v>
      </c>
      <c r="C19" s="35"/>
      <c r="D19" s="35"/>
      <c r="E19" s="35"/>
      <c r="F19" s="49" t="s">
        <v>19</v>
      </c>
      <c r="G19" s="14" t="str">
        <f>IF(M23="","-",ROUNDUP(M23,-3))</f>
        <v>-</v>
      </c>
      <c r="H19" s="15"/>
      <c r="I19" s="40" t="s">
        <v>1</v>
      </c>
      <c r="K19" s="35" t="s">
        <v>12</v>
      </c>
      <c r="L19" s="8" t="s">
        <v>17</v>
      </c>
      <c r="M19" s="31">
        <f>SUM(M13:M18)</f>
        <v>0</v>
      </c>
    </row>
    <row r="20" spans="1:13" ht="14.25" thickBot="1" x14ac:dyDescent="0.45">
      <c r="A20" s="48"/>
      <c r="B20" s="35"/>
      <c r="C20" s="35"/>
      <c r="D20" s="35"/>
      <c r="E20" s="35"/>
      <c r="F20" s="50"/>
      <c r="G20" s="16"/>
      <c r="H20" s="17"/>
      <c r="I20" s="40"/>
      <c r="K20" s="35"/>
      <c r="L20" s="8"/>
      <c r="M20" s="32"/>
    </row>
    <row r="21" spans="1:13" x14ac:dyDescent="0.4">
      <c r="A21" s="48"/>
      <c r="B21" s="35" t="str">
        <f>IF($L$7="給与","給与","賞与")&amp;"等から差引かれる住民税額"</f>
        <v>給与等から差引かれる住民税額</v>
      </c>
      <c r="C21" s="35"/>
      <c r="D21" s="35"/>
      <c r="E21" s="35"/>
      <c r="F21" s="49" t="s">
        <v>20</v>
      </c>
      <c r="G21" s="14" t="str">
        <f>IF(M25="","-",ROUNDUP(M25,-3))</f>
        <v>-</v>
      </c>
      <c r="H21" s="15"/>
      <c r="I21" s="40" t="s">
        <v>1</v>
      </c>
      <c r="K21" s="35" t="str">
        <f>IF($L$7="給与","給与","賞与")&amp;"等の月額"</f>
        <v>給与等の月額</v>
      </c>
      <c r="L21" s="36" t="s">
        <v>18</v>
      </c>
      <c r="M21" s="37"/>
    </row>
    <row r="22" spans="1:13" x14ac:dyDescent="0.4">
      <c r="A22" s="48"/>
      <c r="B22" s="35"/>
      <c r="C22" s="35"/>
      <c r="D22" s="35"/>
      <c r="E22" s="35"/>
      <c r="F22" s="50"/>
      <c r="G22" s="16"/>
      <c r="H22" s="17"/>
      <c r="I22" s="40"/>
      <c r="K22" s="35"/>
      <c r="L22" s="36"/>
      <c r="M22" s="29"/>
    </row>
    <row r="23" spans="1:13" x14ac:dyDescent="0.4">
      <c r="A23" s="48"/>
      <c r="B23" s="42" t="str">
        <f>IF($L$7="給与","給与","賞与")&amp;"等から差引かれる社会保険料の金額"</f>
        <v>給与等から差引かれる社会保険料の金額</v>
      </c>
      <c r="C23" s="42"/>
      <c r="D23" s="42"/>
      <c r="E23" s="42"/>
      <c r="F23" s="49" t="s">
        <v>21</v>
      </c>
      <c r="G23" s="14" t="str">
        <f>IF(M27="","-",ROUNDUP(M27,-3))</f>
        <v>-</v>
      </c>
      <c r="H23" s="15"/>
      <c r="I23" s="40" t="s">
        <v>1</v>
      </c>
      <c r="K23" s="35" t="str">
        <f>IF($L$7="給与","給与","賞与")&amp;"等から差引かれる源泉所得税額"</f>
        <v>給与等から差引かれる源泉所得税額</v>
      </c>
      <c r="L23" s="36" t="s">
        <v>19</v>
      </c>
      <c r="M23" s="29"/>
    </row>
    <row r="24" spans="1:13" x14ac:dyDescent="0.4">
      <c r="A24" s="48"/>
      <c r="B24" s="42"/>
      <c r="C24" s="42"/>
      <c r="D24" s="42"/>
      <c r="E24" s="42"/>
      <c r="F24" s="50"/>
      <c r="G24" s="16"/>
      <c r="H24" s="17"/>
      <c r="I24" s="40"/>
      <c r="K24" s="35"/>
      <c r="L24" s="36"/>
      <c r="M24" s="29"/>
    </row>
    <row r="25" spans="1:13" ht="13.5" customHeight="1" x14ac:dyDescent="0.4">
      <c r="A25" s="48"/>
      <c r="B25" s="8" t="s">
        <v>26</v>
      </c>
      <c r="C25" s="8"/>
      <c r="D25" s="8"/>
      <c r="E25" s="8"/>
      <c r="F25" s="49" t="s">
        <v>22</v>
      </c>
      <c r="G25" s="14">
        <f>SUM(G19:H24)</f>
        <v>0</v>
      </c>
      <c r="H25" s="15"/>
      <c r="I25" s="8"/>
      <c r="K25" s="35" t="str">
        <f>IF($L$7="給与","給与","賞与")&amp;"等から差引かれる住民税額"</f>
        <v>給与等から差引かれる住民税額</v>
      </c>
      <c r="L25" s="36" t="s">
        <v>20</v>
      </c>
      <c r="M25" s="29"/>
    </row>
    <row r="26" spans="1:13" x14ac:dyDescent="0.4">
      <c r="A26" s="48"/>
      <c r="B26" s="8"/>
      <c r="C26" s="8"/>
      <c r="D26" s="8"/>
      <c r="E26" s="8"/>
      <c r="F26" s="50"/>
      <c r="G26" s="16"/>
      <c r="H26" s="17"/>
      <c r="I26" s="8"/>
      <c r="K26" s="35"/>
      <c r="L26" s="36"/>
      <c r="M26" s="29"/>
    </row>
    <row r="27" spans="1:13" x14ac:dyDescent="0.4">
      <c r="A27" s="48"/>
      <c r="B27" s="8" t="str">
        <f>"生活保障費100,000+（45,000×"&amp;M31-1&amp;"人)"</f>
        <v>生活保障費100,000+（45,000×-1人)</v>
      </c>
      <c r="C27" s="8"/>
      <c r="D27" s="8"/>
      <c r="E27" s="8"/>
      <c r="F27" s="49" t="s">
        <v>23</v>
      </c>
      <c r="G27" s="14" t="str">
        <f>IF(M31="","-",(VLOOKUP(M31,別表!A1:B10,2,0)))</f>
        <v>-</v>
      </c>
      <c r="H27" s="15"/>
      <c r="I27" s="8"/>
      <c r="K27" s="35" t="str">
        <f>IF($L$7="給与","給与","賞与")&amp;"等から差引かれる社会保険料の金額"</f>
        <v>給与等から差引かれる社会保険料の金額</v>
      </c>
      <c r="L27" s="36" t="s">
        <v>21</v>
      </c>
      <c r="M27" s="29"/>
    </row>
    <row r="28" spans="1:13" ht="14.25" thickBot="1" x14ac:dyDescent="0.45">
      <c r="A28" s="48"/>
      <c r="B28" s="8"/>
      <c r="C28" s="8"/>
      <c r="D28" s="8"/>
      <c r="E28" s="8"/>
      <c r="F28" s="50"/>
      <c r="G28" s="16"/>
      <c r="H28" s="17"/>
      <c r="I28" s="8"/>
      <c r="K28" s="35"/>
      <c r="L28" s="36"/>
      <c r="M28" s="30"/>
    </row>
    <row r="29" spans="1:13" x14ac:dyDescent="0.4">
      <c r="A29" s="12" t="s">
        <v>34</v>
      </c>
      <c r="B29" s="12"/>
      <c r="C29" s="12"/>
      <c r="D29" s="12"/>
      <c r="E29" s="12"/>
      <c r="F29" s="49" t="s">
        <v>24</v>
      </c>
      <c r="G29" s="14" t="str">
        <f>IFERROR(IF(ROUNDUP((G17+G7-(G15+G25+G27))*20%,-3)&gt;=G27*2,G27*2,ROUNDUP((G17+G7-(G15+G25+G27))*20%,-3)),"-")</f>
        <v>-</v>
      </c>
      <c r="H29" s="15"/>
      <c r="I29" s="43" t="s">
        <v>51</v>
      </c>
      <c r="K29" s="35" t="s">
        <v>12</v>
      </c>
      <c r="L29" s="8" t="s">
        <v>22</v>
      </c>
      <c r="M29" s="31">
        <f>SUM(M23:M28)</f>
        <v>0</v>
      </c>
    </row>
    <row r="30" spans="1:13" ht="14.25" thickBot="1" x14ac:dyDescent="0.45">
      <c r="A30" s="12"/>
      <c r="B30" s="12"/>
      <c r="C30" s="12"/>
      <c r="D30" s="12"/>
      <c r="E30" s="12"/>
      <c r="F30" s="50"/>
      <c r="G30" s="16"/>
      <c r="H30" s="17"/>
      <c r="I30" s="44"/>
      <c r="K30" s="35"/>
      <c r="L30" s="8"/>
      <c r="M30" s="32"/>
    </row>
    <row r="31" spans="1:13" x14ac:dyDescent="0.4">
      <c r="A31" s="12" t="str">
        <f>"体面維持費（"&amp;L7&amp;"）
                      ⑥-（⑩+⑪）×20/100＝"</f>
        <v>体面維持費（給与）
                      ⑥-（⑩+⑪）×20/100＝</v>
      </c>
      <c r="B31" s="12"/>
      <c r="C31" s="12"/>
      <c r="D31" s="12"/>
      <c r="E31" s="12"/>
      <c r="F31" s="49" t="s">
        <v>25</v>
      </c>
      <c r="G31" s="14" t="str">
        <f>IFERROR(IF(ROUNDUP((G17-(G25+G27))*20%,-3)&gt;=G27*2,G27*2,ROUNDUP((G17-(G25+G27))*20%,-3)),"-")</f>
        <v>-</v>
      </c>
      <c r="H31" s="15"/>
      <c r="I31" s="8" t="s">
        <v>28</v>
      </c>
      <c r="K31" s="35" t="s">
        <v>33</v>
      </c>
      <c r="L31" s="36" t="s">
        <v>23</v>
      </c>
      <c r="M31" s="33"/>
    </row>
    <row r="32" spans="1:13" ht="14.25" thickBot="1" x14ac:dyDescent="0.45">
      <c r="A32" s="12"/>
      <c r="B32" s="12"/>
      <c r="C32" s="12"/>
      <c r="D32" s="12"/>
      <c r="E32" s="12"/>
      <c r="F32" s="50"/>
      <c r="G32" s="16"/>
      <c r="H32" s="17"/>
      <c r="I32" s="8"/>
      <c r="K32" s="35"/>
      <c r="L32" s="36"/>
      <c r="M32" s="34"/>
    </row>
    <row r="33" spans="1:13" ht="13.5" customHeight="1" x14ac:dyDescent="0.4">
      <c r="A33" s="22" t="str">
        <f>IF($L$7="給与","賞与","給与")&amp;"等　　差押可能額"</f>
        <v>賞与等　　差押可能額</v>
      </c>
      <c r="B33" s="23" t="s">
        <v>35</v>
      </c>
      <c r="C33" s="24"/>
      <c r="D33" s="24"/>
      <c r="E33" s="24"/>
      <c r="F33" s="13">
        <f>MAX(IFERROR(IF((G17-G25)&gt;=G27,G7-(G15+(G29-G31)),),0),0)</f>
        <v>0</v>
      </c>
      <c r="G33" s="13"/>
      <c r="H33" s="13"/>
      <c r="I33" s="20"/>
      <c r="K33" s="5"/>
      <c r="L33" s="5"/>
      <c r="M33" s="6"/>
    </row>
    <row r="34" spans="1:13" ht="13.5" customHeight="1" x14ac:dyDescent="0.4">
      <c r="A34" s="22"/>
      <c r="B34" s="24"/>
      <c r="C34" s="24"/>
      <c r="D34" s="24"/>
      <c r="E34" s="24"/>
      <c r="F34" s="13"/>
      <c r="G34" s="13"/>
      <c r="H34" s="13"/>
      <c r="I34" s="21"/>
      <c r="K34" s="7"/>
      <c r="L34" s="5"/>
      <c r="M34" s="6"/>
    </row>
    <row r="35" spans="1:13" ht="13.5" customHeight="1" x14ac:dyDescent="0.4">
      <c r="A35" s="22"/>
      <c r="B35" s="23" t="s">
        <v>36</v>
      </c>
      <c r="C35" s="24"/>
      <c r="D35" s="24"/>
      <c r="E35" s="24"/>
      <c r="F35" s="13">
        <f>MAX(IFERROR(IF((G17-G25)&lt;G27,(G7+G17)-(G15+G25+G27+G29),0),0),0)</f>
        <v>0</v>
      </c>
      <c r="G35" s="13"/>
      <c r="H35" s="13"/>
      <c r="I35" s="8"/>
      <c r="K35" s="7"/>
      <c r="L35" s="5"/>
      <c r="M35" s="6"/>
    </row>
    <row r="36" spans="1:13" ht="13.5" customHeight="1" x14ac:dyDescent="0.4">
      <c r="A36" s="22"/>
      <c r="B36" s="24"/>
      <c r="C36" s="24"/>
      <c r="D36" s="24"/>
      <c r="E36" s="24"/>
      <c r="F36" s="13"/>
      <c r="G36" s="13"/>
      <c r="H36" s="13"/>
      <c r="I36" s="8"/>
      <c r="K36" s="7"/>
      <c r="L36" s="5"/>
      <c r="M36" s="6"/>
    </row>
    <row r="37" spans="1:13" ht="13.5" customHeight="1" x14ac:dyDescent="0.4">
      <c r="A37" s="61" t="str">
        <f>IF($L$7="給与","給与","賞与")&amp;"等　　差押可能額"</f>
        <v>給与等　　差押可能額</v>
      </c>
      <c r="B37" s="65" t="s">
        <v>40</v>
      </c>
      <c r="C37" s="66"/>
      <c r="D37" s="66"/>
      <c r="E37" s="66"/>
      <c r="F37" s="13">
        <f>MAX(IFERROR(G17-(G25+G27+G31),0),0)</f>
        <v>0</v>
      </c>
      <c r="G37" s="13"/>
      <c r="H37" s="13"/>
      <c r="I37" s="20"/>
    </row>
    <row r="38" spans="1:13" ht="13.5" customHeight="1" x14ac:dyDescent="0.4">
      <c r="A38" s="62"/>
      <c r="B38" s="66"/>
      <c r="C38" s="66"/>
      <c r="D38" s="66"/>
      <c r="E38" s="66"/>
      <c r="F38" s="13"/>
      <c r="G38" s="13"/>
      <c r="H38" s="13"/>
      <c r="I38" s="21"/>
    </row>
    <row r="39" spans="1:13" ht="13.5" customHeight="1" x14ac:dyDescent="0.4">
      <c r="A39" s="61" t="s">
        <v>50</v>
      </c>
      <c r="B39" s="53" t="s">
        <v>41</v>
      </c>
      <c r="C39" s="54"/>
      <c r="D39" s="54"/>
      <c r="E39" s="55"/>
      <c r="F39" s="13">
        <f>MAX(IFERROR((G7+G17)-(G15+G25+G27+G29),0),0)</f>
        <v>0</v>
      </c>
      <c r="G39" s="13"/>
      <c r="H39" s="13"/>
      <c r="I39" s="59"/>
    </row>
    <row r="40" spans="1:13" ht="13.5" customHeight="1" x14ac:dyDescent="0.4">
      <c r="A40" s="62"/>
      <c r="B40" s="56"/>
      <c r="C40" s="57"/>
      <c r="D40" s="57"/>
      <c r="E40" s="58"/>
      <c r="F40" s="13"/>
      <c r="G40" s="13"/>
      <c r="H40" s="13"/>
      <c r="I40" s="60"/>
    </row>
    <row r="41" spans="1:13" ht="13.5" customHeight="1" x14ac:dyDescent="0.4">
      <c r="A41" s="51" t="s">
        <v>2</v>
      </c>
      <c r="B41" s="22" t="s">
        <v>3</v>
      </c>
      <c r="C41" s="22"/>
      <c r="D41" s="8" t="s">
        <v>4</v>
      </c>
      <c r="E41" s="8" t="s">
        <v>5</v>
      </c>
      <c r="F41" s="8" t="s">
        <v>6</v>
      </c>
      <c r="G41" s="8" t="s">
        <v>7</v>
      </c>
      <c r="H41" s="8" t="s">
        <v>8</v>
      </c>
      <c r="I41" s="8" t="s">
        <v>9</v>
      </c>
    </row>
    <row r="42" spans="1:13" ht="13.5" customHeight="1" x14ac:dyDescent="0.4">
      <c r="A42" s="51"/>
      <c r="B42" s="22"/>
      <c r="C42" s="22"/>
      <c r="D42" s="8"/>
      <c r="E42" s="8"/>
      <c r="F42" s="8"/>
      <c r="G42" s="8"/>
      <c r="H42" s="8"/>
      <c r="I42" s="8"/>
    </row>
    <row r="43" spans="1:13" ht="13.5" customHeight="1" x14ac:dyDescent="0.4">
      <c r="A43" s="51"/>
      <c r="B43" s="8" t="s">
        <v>10</v>
      </c>
      <c r="C43" s="8"/>
      <c r="D43" s="52">
        <v>100000</v>
      </c>
      <c r="E43" s="52">
        <v>145000</v>
      </c>
      <c r="F43" s="52">
        <v>190000</v>
      </c>
      <c r="G43" s="52">
        <v>235000</v>
      </c>
      <c r="H43" s="52">
        <v>280000</v>
      </c>
      <c r="I43" s="52">
        <v>325000</v>
      </c>
    </row>
    <row r="44" spans="1:13" x14ac:dyDescent="0.4">
      <c r="A44" s="51"/>
      <c r="B44" s="8"/>
      <c r="C44" s="8"/>
      <c r="D44" s="52"/>
      <c r="E44" s="52"/>
      <c r="F44" s="52"/>
      <c r="G44" s="52"/>
      <c r="H44" s="52"/>
      <c r="I44" s="52"/>
    </row>
    <row r="45" spans="1:13" ht="13.5" customHeight="1" x14ac:dyDescent="0.4">
      <c r="A45" s="51"/>
      <c r="B45" s="8" t="s">
        <v>11</v>
      </c>
      <c r="C45" s="8"/>
      <c r="D45" s="8"/>
      <c r="E45" s="8"/>
      <c r="F45" s="8"/>
      <c r="G45" s="8"/>
      <c r="H45" s="8"/>
      <c r="I45" s="8"/>
    </row>
    <row r="46" spans="1:13" ht="13.5" customHeight="1" x14ac:dyDescent="0.4">
      <c r="A46" s="51"/>
      <c r="B46" s="8"/>
      <c r="C46" s="8"/>
      <c r="D46" s="8"/>
      <c r="E46" s="8"/>
      <c r="F46" s="8"/>
      <c r="G46" s="8"/>
      <c r="H46" s="8"/>
      <c r="I46" s="8"/>
    </row>
    <row r="47" spans="1:13" ht="13.5" customHeight="1" x14ac:dyDescent="0.4">
      <c r="K47" s="18"/>
    </row>
    <row r="48" spans="1:13" ht="13.5" customHeight="1" x14ac:dyDescent="0.4">
      <c r="D48" s="8" t="s">
        <v>46</v>
      </c>
      <c r="E48" s="68"/>
      <c r="F48" s="68"/>
      <c r="G48" s="68"/>
      <c r="H48" s="68"/>
      <c r="I48" s="68"/>
      <c r="K48" s="19"/>
    </row>
    <row r="49" spans="4:11" ht="13.5" customHeight="1" x14ac:dyDescent="0.4">
      <c r="D49" s="8"/>
      <c r="E49" s="68"/>
      <c r="F49" s="68"/>
      <c r="G49" s="68"/>
      <c r="H49" s="68"/>
      <c r="I49" s="68"/>
    </row>
    <row r="50" spans="4:11" x14ac:dyDescent="0.4">
      <c r="D50" s="8" t="s">
        <v>47</v>
      </c>
      <c r="E50" s="68"/>
      <c r="F50" s="68"/>
      <c r="G50" s="68"/>
      <c r="H50" s="68"/>
      <c r="I50" s="68"/>
    </row>
    <row r="51" spans="4:11" x14ac:dyDescent="0.4">
      <c r="D51" s="8"/>
      <c r="E51" s="68"/>
      <c r="F51" s="68"/>
      <c r="G51" s="68"/>
      <c r="H51" s="68"/>
      <c r="I51" s="68"/>
    </row>
    <row r="52" spans="4:11" x14ac:dyDescent="0.4">
      <c r="D52" s="8" t="s">
        <v>48</v>
      </c>
      <c r="E52" s="69"/>
      <c r="F52" s="70"/>
      <c r="G52" s="9" t="s">
        <v>49</v>
      </c>
      <c r="H52" s="69"/>
      <c r="I52" s="70"/>
    </row>
    <row r="53" spans="4:11" x14ac:dyDescent="0.4">
      <c r="D53" s="8"/>
      <c r="E53" s="71"/>
      <c r="F53" s="72"/>
      <c r="G53" s="10"/>
      <c r="H53" s="71"/>
      <c r="I53" s="72"/>
      <c r="K53" s="18"/>
    </row>
    <row r="54" spans="4:11" x14ac:dyDescent="0.4">
      <c r="K54" s="19"/>
    </row>
  </sheetData>
  <sheetProtection algorithmName="SHA-512" hashValue="B9wtz6+t+sxKtxS02ReqOlqUcMYA5fESJmDfv5esYAW5j0gkVuItKkSEQbOa21FjokY5cIknAF3oTUGwbsXR2Q==" saltValue="W/TJLjf1RJu7zSHsv7AsSw==" spinCount="100000" sheet="1" selectLockedCells="1"/>
  <mergeCells count="135">
    <mergeCell ref="K47:K48"/>
    <mergeCell ref="I35:I36"/>
    <mergeCell ref="G7:H8"/>
    <mergeCell ref="G9:H10"/>
    <mergeCell ref="G11:H12"/>
    <mergeCell ref="G13:H14"/>
    <mergeCell ref="G15:H16"/>
    <mergeCell ref="A29:E30"/>
    <mergeCell ref="B37:E38"/>
    <mergeCell ref="F37:H38"/>
    <mergeCell ref="I37:I38"/>
    <mergeCell ref="B35:E3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A41:A46"/>
    <mergeCell ref="B41:C42"/>
    <mergeCell ref="D41:D42"/>
    <mergeCell ref="E41:E42"/>
    <mergeCell ref="F41:F42"/>
    <mergeCell ref="B45:I46"/>
    <mergeCell ref="H41:H42"/>
    <mergeCell ref="I41:I42"/>
    <mergeCell ref="B43:C44"/>
    <mergeCell ref="D43:D44"/>
    <mergeCell ref="E43:E44"/>
    <mergeCell ref="F43:F44"/>
    <mergeCell ref="G43:G44"/>
    <mergeCell ref="H43:H44"/>
    <mergeCell ref="I43:I44"/>
    <mergeCell ref="G41:G42"/>
    <mergeCell ref="B39:E40"/>
    <mergeCell ref="F39:H40"/>
    <mergeCell ref="I39:I40"/>
    <mergeCell ref="A37:A38"/>
    <mergeCell ref="A39:A40"/>
    <mergeCell ref="A1:I3"/>
    <mergeCell ref="B19:E20"/>
    <mergeCell ref="B21:E22"/>
    <mergeCell ref="B23:E24"/>
    <mergeCell ref="B25:E26"/>
    <mergeCell ref="B27:E28"/>
    <mergeCell ref="I25:I26"/>
    <mergeCell ref="I29:I30"/>
    <mergeCell ref="A4:I5"/>
    <mergeCell ref="A6:I6"/>
    <mergeCell ref="I27:I28"/>
    <mergeCell ref="A7:E8"/>
    <mergeCell ref="A9:A16"/>
    <mergeCell ref="A17:E18"/>
    <mergeCell ref="A19:A28"/>
    <mergeCell ref="I7:I8"/>
    <mergeCell ref="I9:I10"/>
    <mergeCell ref="I11:I12"/>
    <mergeCell ref="I13:I14"/>
    <mergeCell ref="I15:I16"/>
    <mergeCell ref="B9:E10"/>
    <mergeCell ref="B11:E12"/>
    <mergeCell ref="B13:E14"/>
    <mergeCell ref="B15:E16"/>
    <mergeCell ref="L9:M10"/>
    <mergeCell ref="L11:L12"/>
    <mergeCell ref="L13:L14"/>
    <mergeCell ref="L15:L16"/>
    <mergeCell ref="L17:L18"/>
    <mergeCell ref="L19:L20"/>
    <mergeCell ref="L21:L22"/>
    <mergeCell ref="K21:K22"/>
    <mergeCell ref="I31:I32"/>
    <mergeCell ref="L23:L24"/>
    <mergeCell ref="L25:L26"/>
    <mergeCell ref="L27:L28"/>
    <mergeCell ref="L29:L30"/>
    <mergeCell ref="I17:I18"/>
    <mergeCell ref="I19:I20"/>
    <mergeCell ref="I21:I22"/>
    <mergeCell ref="I23:I24"/>
    <mergeCell ref="L7:M8"/>
    <mergeCell ref="M23:M24"/>
    <mergeCell ref="M25:M26"/>
    <mergeCell ref="M27:M28"/>
    <mergeCell ref="M29:M30"/>
    <mergeCell ref="M31:M32"/>
    <mergeCell ref="K23:K24"/>
    <mergeCell ref="K25:K26"/>
    <mergeCell ref="K27:K28"/>
    <mergeCell ref="K29:K30"/>
    <mergeCell ref="K31:K32"/>
    <mergeCell ref="L31:L32"/>
    <mergeCell ref="K9:K10"/>
    <mergeCell ref="M11:M12"/>
    <mergeCell ref="M13:M14"/>
    <mergeCell ref="M15:M16"/>
    <mergeCell ref="M17:M18"/>
    <mergeCell ref="M19:M20"/>
    <mergeCell ref="M21:M22"/>
    <mergeCell ref="K11:K12"/>
    <mergeCell ref="K13:K14"/>
    <mergeCell ref="K15:K16"/>
    <mergeCell ref="K17:K18"/>
    <mergeCell ref="K19:K20"/>
    <mergeCell ref="D48:D49"/>
    <mergeCell ref="E48:I49"/>
    <mergeCell ref="D50:D51"/>
    <mergeCell ref="E50:I51"/>
    <mergeCell ref="D52:D53"/>
    <mergeCell ref="E52:F53"/>
    <mergeCell ref="G52:G53"/>
    <mergeCell ref="H52:I53"/>
    <mergeCell ref="K7:K8"/>
    <mergeCell ref="A31:E32"/>
    <mergeCell ref="F35:H36"/>
    <mergeCell ref="F33:H34"/>
    <mergeCell ref="G17:H18"/>
    <mergeCell ref="G19:H20"/>
    <mergeCell ref="G21:H22"/>
    <mergeCell ref="G23:H24"/>
    <mergeCell ref="G25:H26"/>
    <mergeCell ref="G29:H30"/>
    <mergeCell ref="G31:H32"/>
    <mergeCell ref="G27:H28"/>
    <mergeCell ref="K53:K54"/>
    <mergeCell ref="I33:I34"/>
    <mergeCell ref="A33:A36"/>
    <mergeCell ref="B33:E34"/>
  </mergeCells>
  <phoneticPr fontId="2"/>
  <dataValidations count="1">
    <dataValidation type="list" allowBlank="1" showInputMessage="1" showErrorMessage="1" sqref="L7:M8">
      <formula1>"給与,賞与"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B10"/>
  <sheetViews>
    <sheetView workbookViewId="0">
      <selection activeCell="B10" sqref="B10"/>
    </sheetView>
  </sheetViews>
  <sheetFormatPr defaultRowHeight="13.5" x14ac:dyDescent="0.4"/>
  <cols>
    <col min="1" max="16384" width="9" style="1"/>
  </cols>
  <sheetData>
    <row r="1" spans="1:2" x14ac:dyDescent="0.4">
      <c r="A1" s="1">
        <v>1</v>
      </c>
      <c r="B1" s="1">
        <v>100000</v>
      </c>
    </row>
    <row r="2" spans="1:2" x14ac:dyDescent="0.4">
      <c r="A2" s="1">
        <v>2</v>
      </c>
      <c r="B2" s="1">
        <v>145000</v>
      </c>
    </row>
    <row r="3" spans="1:2" x14ac:dyDescent="0.4">
      <c r="A3" s="1">
        <v>3</v>
      </c>
      <c r="B3" s="1">
        <v>190000</v>
      </c>
    </row>
    <row r="4" spans="1:2" x14ac:dyDescent="0.4">
      <c r="A4" s="1">
        <v>4</v>
      </c>
      <c r="B4" s="1">
        <v>235000</v>
      </c>
    </row>
    <row r="5" spans="1:2" x14ac:dyDescent="0.4">
      <c r="A5" s="1">
        <v>5</v>
      </c>
      <c r="B5" s="1">
        <v>280000</v>
      </c>
    </row>
    <row r="6" spans="1:2" x14ac:dyDescent="0.4">
      <c r="A6" s="1">
        <v>6</v>
      </c>
      <c r="B6" s="1">
        <v>325000</v>
      </c>
    </row>
    <row r="7" spans="1:2" x14ac:dyDescent="0.4">
      <c r="A7" s="1">
        <v>7</v>
      </c>
      <c r="B7" s="1">
        <f>B6+45000</f>
        <v>370000</v>
      </c>
    </row>
    <row r="8" spans="1:2" x14ac:dyDescent="0.4">
      <c r="A8" s="1">
        <v>8</v>
      </c>
      <c r="B8" s="1">
        <f>B7+45000</f>
        <v>415000</v>
      </c>
    </row>
    <row r="9" spans="1:2" x14ac:dyDescent="0.4">
      <c r="A9" s="1">
        <v>9</v>
      </c>
      <c r="B9" s="1">
        <f>B8+45000</f>
        <v>460000</v>
      </c>
    </row>
    <row r="10" spans="1:2" x14ac:dyDescent="0.4">
      <c r="A10" s="1">
        <v>10</v>
      </c>
      <c r="B10" s="1">
        <f>B9+45000</f>
        <v>505000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給与・賞与可能額計算書</vt:lpstr>
      <vt:lpstr>別表</vt:lpstr>
      <vt:lpstr>給与・賞与可能額計算書!Print_Area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名取市税務課納税推進係</dc:creator>
  <cp:lastModifiedBy>D22-ZEIMU15</cp:lastModifiedBy>
  <cp:lastPrinted>2024-06-13T01:36:49Z</cp:lastPrinted>
  <dcterms:created xsi:type="dcterms:W3CDTF">2019-09-13T04:20:29Z</dcterms:created>
  <dcterms:modified xsi:type="dcterms:W3CDTF">2024-06-13T02:08:35Z</dcterms:modified>
</cp:coreProperties>
</file>